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Live Math" sheetId="2" state="visible" r:id="rId2"/>
    <sheet name="Determin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3D6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0" fontId="0" fillId="3" borderId="0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70" customWidth="1" min="1" max="1"/>
    <col width="15" customWidth="1" min="2" max="2"/>
    <col width="15" customWidth="1" min="3" max="3"/>
    <col width="14" customWidth="1" min="4" max="4"/>
    <col width="15" customWidth="1" min="5" max="5"/>
    <col width="15" customWidth="1" min="6" max="6"/>
  </cols>
  <sheetData>
    <row r="1">
      <c r="A1" s="1" t="inlineStr">
        <is>
          <t>Critical Aircraft Determination</t>
        </is>
      </c>
    </row>
    <row r="2">
      <c r="A2" s="2" t="inlineStr">
        <is>
          <t>KMCO Critical Aircraft Determination — AC 150/5000-17, Critical Aircraft and Regular Use (6/20/2017)</t>
        </is>
      </c>
    </row>
    <row r="3"/>
    <row r="4" ht="22" customHeight="1">
      <c r="A4" s="3" t="inlineStr">
        <is>
          <t>RUNWAY</t>
        </is>
      </c>
      <c r="B4" s="3" t="inlineStr">
        <is>
          <t>EXISTING RDC</t>
        </is>
      </c>
      <c r="C4" s="3" t="inlineStr">
        <is>
          <t>INCLUDED OPS</t>
        </is>
      </c>
      <c r="D4" s="3" t="inlineStr">
        <is>
          <t>FY2030 (+5)</t>
        </is>
      </c>
      <c r="E4" s="3" t="inlineStr">
        <is>
          <t>FY2035 (+10)</t>
        </is>
      </c>
      <c r="F4" s="3" t="inlineStr">
        <is>
          <t>FY2045 (+20)</t>
        </is>
      </c>
    </row>
    <row r="5">
      <c r="A5" s="4" t="inlineStr">
        <is>
          <t>ALL (airport-wide)</t>
        </is>
      </c>
      <c r="B5" s="4" t="inlineStr">
        <is>
          <t>D-V</t>
        </is>
      </c>
      <c r="C5" s="5" t="n">
        <v>400764</v>
      </c>
      <c r="D5" s="4" t="inlineStr">
        <is>
          <t>D-V</t>
        </is>
      </c>
      <c r="E5" s="4" t="inlineStr">
        <is>
          <t>D-V</t>
        </is>
      </c>
      <c r="F5" s="4" t="inlineStr">
        <is>
          <t>D-V</t>
        </is>
      </c>
    </row>
    <row r="6"/>
    <row r="7">
      <c r="A7" t="inlineStr">
        <is>
          <t>AC 150/5000-17, Critical Aircraft and Regular Use (6/20/2017)</t>
        </is>
      </c>
    </row>
    <row r="8">
      <c r="A8" t="inlineStr">
        <is>
          <t>AC 150/5000-17 §2.3.1 — projections run to "the planning horizon year (i.e., typically not more than 20 years from the base year)"</t>
        </is>
      </c>
    </row>
    <row r="9">
      <c r="A9" t="inlineStr">
        <is>
          <t>AC 150/5000-17 §2.3.2 — the future determination "must consider aircraft operators' plans to retire aircraft and replace them with new types" and "ongoing trends in the aircraft fleet."</t>
        </is>
      </c>
    </row>
    <row r="10">
      <c r="A10" t="inlineStr">
        <is>
          <t>AC 150/5000-17 §2.3.3 — AIP project justification rests on existing activity or activity projected "within the next five years"; ARP can require letters of support from airport users when it rests on projected activity.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cols>
    <col width="70" customWidth="1" min="1" max="1"/>
    <col width="28" customWidth="1" min="2" max="2"/>
    <col width="16" customWidth="1" min="3" max="3"/>
    <col width="27" customWidth="1" min="4" max="4"/>
    <col width="20" customWidth="1" min="5" max="5"/>
    <col width="30" customWidth="1" min="6" max="6"/>
    <col width="31" customWidth="1" min="7" max="7"/>
    <col width="31" customWidth="1" min="8" max="8"/>
  </cols>
  <sheetData>
    <row r="1">
      <c r="A1" s="1" t="inlineStr">
        <is>
          <t>Live Math — determination recomputes</t>
        </is>
      </c>
    </row>
    <row r="2">
      <c r="A2" s="2" t="inlineStr">
        <is>
          <t>AMBER cells are INPUTS (ops, growth %/yr): edit and the growth, cumulation, and ≥500 regular-use tests recompute. AC 150/5000-17 §2.3.1 — projections run to "the planning horizon year (i.e., typically not more than 20 years from the base year)"</t>
        </is>
      </c>
    </row>
    <row r="3"/>
    <row r="4">
      <c r="A4" s="1" t="inlineStr">
        <is>
          <t>RWY ALL (airport-wide) — fleet (INPUT ops + rates); future ops = ops × (1+rate/100)^years</t>
        </is>
      </c>
    </row>
    <row r="5">
      <c r="A5" s="1" t="inlineStr">
        <is>
          <t>AIRCRAFT</t>
        </is>
      </c>
      <c r="B5" s="1" t="inlineStr">
        <is>
          <t>AAC</t>
        </is>
      </c>
      <c r="C5" s="1" t="inlineStr">
        <is>
          <t>ADG</t>
        </is>
      </c>
      <c r="D5" s="1" t="inlineStr">
        <is>
          <t>OPS (INPUT)</t>
        </is>
      </c>
      <c r="E5" s="1" t="inlineStr">
        <is>
          <t>RATE %/yr (INPUT)</t>
        </is>
      </c>
      <c r="F5" s="1" t="inlineStr">
        <is>
          <t>FY+5</t>
        </is>
      </c>
      <c r="G5" s="1" t="inlineStr">
        <is>
          <t>FY+10</t>
        </is>
      </c>
      <c r="H5" s="1" t="inlineStr">
        <is>
          <t>FY+20</t>
        </is>
      </c>
    </row>
    <row r="6">
      <c r="A6" t="inlineStr">
        <is>
          <t>A320 (Airbus A320)</t>
        </is>
      </c>
      <c r="B6" t="inlineStr">
        <is>
          <t>C</t>
        </is>
      </c>
      <c r="C6" t="inlineStr">
        <is>
          <t>III</t>
        </is>
      </c>
      <c r="D6" s="6" t="n">
        <v>57930</v>
      </c>
      <c r="E6" s="6" t="n">
        <v>0</v>
      </c>
      <c r="F6">
        <f>ROUND(D6*(1+E6/100)^5,1)</f>
        <v/>
      </c>
      <c r="G6">
        <f>ROUND(D6*(1+E6/100)^10,1)</f>
        <v/>
      </c>
      <c r="H6">
        <f>ROUND(D6*(1+E6/100)^20,1)</f>
        <v/>
      </c>
    </row>
    <row r="7">
      <c r="A7" t="inlineStr">
        <is>
          <t>B738 (Boeing 737-800)</t>
        </is>
      </c>
      <c r="B7" t="inlineStr">
        <is>
          <t>D</t>
        </is>
      </c>
      <c r="C7" t="inlineStr">
        <is>
          <t>III</t>
        </is>
      </c>
      <c r="D7" s="6" t="n">
        <v>51660</v>
      </c>
      <c r="E7" s="6" t="n">
        <v>0</v>
      </c>
      <c r="F7">
        <f>ROUND(D7*(1+E7/100)^5,1)</f>
        <v/>
      </c>
      <c r="G7">
        <f>ROUND(D7*(1+E7/100)^10,1)</f>
        <v/>
      </c>
      <c r="H7">
        <f>ROUND(D7*(1+E7/100)^20,1)</f>
        <v/>
      </c>
    </row>
    <row r="8">
      <c r="A8" t="inlineStr">
        <is>
          <t>A321 (Airbus A321)</t>
        </is>
      </c>
      <c r="B8" t="inlineStr">
        <is>
          <t>D</t>
        </is>
      </c>
      <c r="C8" t="inlineStr">
        <is>
          <t>III</t>
        </is>
      </c>
      <c r="D8" s="6" t="n">
        <v>50486</v>
      </c>
      <c r="E8" s="6" t="n">
        <v>0</v>
      </c>
      <c r="F8">
        <f>ROUND(D8*(1+E8/100)^5,1)</f>
        <v/>
      </c>
      <c r="G8">
        <f>ROUND(D8*(1+E8/100)^10,1)</f>
        <v/>
      </c>
      <c r="H8">
        <f>ROUND(D8*(1+E8/100)^20,1)</f>
        <v/>
      </c>
    </row>
    <row r="9">
      <c r="A9" t="inlineStr">
        <is>
          <t>B38M (Boeing 737 MAX 8)</t>
        </is>
      </c>
      <c r="B9" t="inlineStr">
        <is>
          <t>D</t>
        </is>
      </c>
      <c r="C9" t="inlineStr">
        <is>
          <t>III</t>
        </is>
      </c>
      <c r="D9" s="6" t="n">
        <v>41638</v>
      </c>
      <c r="E9" s="6" t="n">
        <v>0</v>
      </c>
      <c r="F9">
        <f>ROUND(D9*(1+E9/100)^5,1)</f>
        <v/>
      </c>
      <c r="G9">
        <f>ROUND(D9*(1+E9/100)^10,1)</f>
        <v/>
      </c>
      <c r="H9">
        <f>ROUND(D9*(1+E9/100)^20,1)</f>
        <v/>
      </c>
    </row>
    <row r="10">
      <c r="A10" t="inlineStr">
        <is>
          <t>B737 (Boeing 737-700)</t>
        </is>
      </c>
      <c r="B10" t="inlineStr">
        <is>
          <t>C</t>
        </is>
      </c>
      <c r="C10" t="inlineStr">
        <is>
          <t>III</t>
        </is>
      </c>
      <c r="D10" s="6" t="n">
        <v>40536</v>
      </c>
      <c r="E10" s="6" t="n">
        <v>0</v>
      </c>
      <c r="F10">
        <f>ROUND(D10*(1+E10/100)^5,1)</f>
        <v/>
      </c>
      <c r="G10">
        <f>ROUND(D10*(1+E10/100)^10,1)</f>
        <v/>
      </c>
      <c r="H10">
        <f>ROUND(D10*(1+E10/100)^20,1)</f>
        <v/>
      </c>
    </row>
    <row r="11">
      <c r="A11" t="inlineStr">
        <is>
          <t>A21N (Airbus A321 Neo)</t>
        </is>
      </c>
      <c r="B11" t="inlineStr">
        <is>
          <t>C</t>
        </is>
      </c>
      <c r="C11" t="inlineStr">
        <is>
          <t>III</t>
        </is>
      </c>
      <c r="D11" s="6" t="n">
        <v>35488</v>
      </c>
      <c r="E11" s="6" t="n">
        <v>0</v>
      </c>
      <c r="F11">
        <f>ROUND(D11*(1+E11/100)^5,1)</f>
        <v/>
      </c>
      <c r="G11">
        <f>ROUND(D11*(1+E11/100)^10,1)</f>
        <v/>
      </c>
      <c r="H11">
        <f>ROUND(D11*(1+E11/100)^20,1)</f>
        <v/>
      </c>
    </row>
    <row r="12">
      <c r="A12" t="inlineStr">
        <is>
          <t>A20N (Airbus A320 Neo)</t>
        </is>
      </c>
      <c r="B12" t="inlineStr">
        <is>
          <t>C</t>
        </is>
      </c>
      <c r="C12" t="inlineStr">
        <is>
          <t>III</t>
        </is>
      </c>
      <c r="D12" s="6" t="n">
        <v>31962</v>
      </c>
      <c r="E12" s="6" t="n">
        <v>0</v>
      </c>
      <c r="F12">
        <f>ROUND(D12*(1+E12/100)^5,1)</f>
        <v/>
      </c>
      <c r="G12">
        <f>ROUND(D12*(1+E12/100)^10,1)</f>
        <v/>
      </c>
      <c r="H12">
        <f>ROUND(D12*(1+E12/100)^20,1)</f>
        <v/>
      </c>
    </row>
    <row r="13">
      <c r="A13" t="inlineStr">
        <is>
          <t>B739 (Boeing 737-900)</t>
        </is>
      </c>
      <c r="B13" t="inlineStr">
        <is>
          <t>D</t>
        </is>
      </c>
      <c r="C13" t="inlineStr">
        <is>
          <t>III</t>
        </is>
      </c>
      <c r="D13" s="6" t="n">
        <v>13780</v>
      </c>
      <c r="E13" s="6" t="n">
        <v>0</v>
      </c>
      <c r="F13">
        <f>ROUND(D13*(1+E13/100)^5,1)</f>
        <v/>
      </c>
      <c r="G13">
        <f>ROUND(D13*(1+E13/100)^10,1)</f>
        <v/>
      </c>
      <c r="H13">
        <f>ROUND(D13*(1+E13/100)^20,1)</f>
        <v/>
      </c>
    </row>
    <row r="14">
      <c r="A14" t="inlineStr">
        <is>
          <t>BCS3 (Airbus A220-300)</t>
        </is>
      </c>
      <c r="B14" t="inlineStr">
        <is>
          <t>C</t>
        </is>
      </c>
      <c r="C14" t="inlineStr">
        <is>
          <t>III</t>
        </is>
      </c>
      <c r="D14" s="6" t="n">
        <v>11590</v>
      </c>
      <c r="E14" s="6" t="n">
        <v>0</v>
      </c>
      <c r="F14">
        <f>ROUND(D14*(1+E14/100)^5,1)</f>
        <v/>
      </c>
      <c r="G14">
        <f>ROUND(D14*(1+E14/100)^10,1)</f>
        <v/>
      </c>
      <c r="H14">
        <f>ROUND(D14*(1+E14/100)^20,1)</f>
        <v/>
      </c>
    </row>
    <row r="15">
      <c r="A15" t="inlineStr">
        <is>
          <t>B39M (Boeing 737 MAX 9)</t>
        </is>
      </c>
      <c r="B15" t="inlineStr">
        <is>
          <t>D</t>
        </is>
      </c>
      <c r="C15" t="inlineStr">
        <is>
          <t>III</t>
        </is>
      </c>
      <c r="D15" s="6" t="n">
        <v>11350</v>
      </c>
      <c r="E15" s="6" t="n">
        <v>0</v>
      </c>
      <c r="F15">
        <f>ROUND(D15*(1+E15/100)^5,1)</f>
        <v/>
      </c>
      <c r="G15">
        <f>ROUND(D15*(1+E15/100)^10,1)</f>
        <v/>
      </c>
      <c r="H15">
        <f>ROUND(D15*(1+E15/100)^20,1)</f>
        <v/>
      </c>
    </row>
    <row r="16">
      <c r="A16" t="inlineStr">
        <is>
          <t>B752 (Boeing 757-200)</t>
        </is>
      </c>
      <c r="B16" t="inlineStr">
        <is>
          <t>C</t>
        </is>
      </c>
      <c r="C16" t="inlineStr">
        <is>
          <t>IV</t>
        </is>
      </c>
      <c r="D16" s="6" t="n">
        <v>10938</v>
      </c>
      <c r="E16" s="6" t="n">
        <v>0</v>
      </c>
      <c r="F16">
        <f>ROUND(D16*(1+E16/100)^5,1)</f>
        <v/>
      </c>
      <c r="G16">
        <f>ROUND(D16*(1+E16/100)^10,1)</f>
        <v/>
      </c>
      <c r="H16">
        <f>ROUND(D16*(1+E16/100)^20,1)</f>
        <v/>
      </c>
    </row>
    <row r="17">
      <c r="A17" t="inlineStr">
        <is>
          <t>A319 (Airbus A319)</t>
        </is>
      </c>
      <c r="B17" t="inlineStr">
        <is>
          <t>C</t>
        </is>
      </c>
      <c r="C17" t="inlineStr">
        <is>
          <t>III</t>
        </is>
      </c>
      <c r="D17" s="6" t="n">
        <v>7294</v>
      </c>
      <c r="E17" s="6" t="n">
        <v>0</v>
      </c>
      <c r="F17">
        <f>ROUND(D17*(1+E17/100)^5,1)</f>
        <v/>
      </c>
      <c r="G17">
        <f>ROUND(D17*(1+E17/100)^10,1)</f>
        <v/>
      </c>
      <c r="H17">
        <f>ROUND(D17*(1+E17/100)^20,1)</f>
        <v/>
      </c>
    </row>
    <row r="18">
      <c r="A18" t="inlineStr">
        <is>
          <t>B753 (Boeing 757-300)</t>
        </is>
      </c>
      <c r="B18" t="inlineStr">
        <is>
          <t>D</t>
        </is>
      </c>
      <c r="C18" t="inlineStr">
        <is>
          <t>IV</t>
        </is>
      </c>
      <c r="D18" s="6" t="n">
        <v>6858</v>
      </c>
      <c r="E18" s="6" t="n">
        <v>0</v>
      </c>
      <c r="F18">
        <f>ROUND(D18*(1+E18/100)^5,1)</f>
        <v/>
      </c>
      <c r="G18">
        <f>ROUND(D18*(1+E18/100)^10,1)</f>
        <v/>
      </c>
      <c r="H18">
        <f>ROUND(D18*(1+E18/100)^20,1)</f>
        <v/>
      </c>
    </row>
    <row r="19">
      <c r="A19" t="inlineStr">
        <is>
          <t>B763 (Boeing 767-300)</t>
        </is>
      </c>
      <c r="B19" t="inlineStr">
        <is>
          <t>C</t>
        </is>
      </c>
      <c r="C19" t="inlineStr">
        <is>
          <t>IV</t>
        </is>
      </c>
      <c r="D19" s="6" t="n">
        <v>4758</v>
      </c>
      <c r="E19" s="6" t="n">
        <v>0</v>
      </c>
      <c r="F19">
        <f>ROUND(D19*(1+E19/100)^5,1)</f>
        <v/>
      </c>
      <c r="G19">
        <f>ROUND(D19*(1+E19/100)^10,1)</f>
        <v/>
      </c>
      <c r="H19">
        <f>ROUND(D19*(1+E19/100)^20,1)</f>
        <v/>
      </c>
    </row>
    <row r="20">
      <c r="A20" t="inlineStr">
        <is>
          <t>E295 (Embraer 195-E2)</t>
        </is>
      </c>
      <c r="B20" t="inlineStr">
        <is>
          <t>C</t>
        </is>
      </c>
      <c r="C20" t="inlineStr">
        <is>
          <t>III</t>
        </is>
      </c>
      <c r="D20" s="6" t="n">
        <v>2236</v>
      </c>
      <c r="E20" s="6" t="n">
        <v>0</v>
      </c>
      <c r="F20">
        <f>ROUND(D20*(1+E20/100)^5,1)</f>
        <v/>
      </c>
      <c r="G20">
        <f>ROUND(D20*(1+E20/100)^10,1)</f>
        <v/>
      </c>
      <c r="H20">
        <f>ROUND(D20*(1+E20/100)^20,1)</f>
        <v/>
      </c>
    </row>
    <row r="21">
      <c r="A21" t="inlineStr">
        <is>
          <t>E75S (Embraer 175 short wing)</t>
        </is>
      </c>
      <c r="B21" t="inlineStr">
        <is>
          <t>C</t>
        </is>
      </c>
      <c r="C21" t="inlineStr">
        <is>
          <t>III</t>
        </is>
      </c>
      <c r="D21" s="6" t="n">
        <v>1966</v>
      </c>
      <c r="E21" s="6" t="n">
        <v>0</v>
      </c>
      <c r="F21">
        <f>ROUND(D21*(1+E21/100)^5,1)</f>
        <v/>
      </c>
      <c r="G21">
        <f>ROUND(D21*(1+E21/100)^10,1)</f>
        <v/>
      </c>
      <c r="H21">
        <f>ROUND(D21*(1+E21/100)^20,1)</f>
        <v/>
      </c>
    </row>
    <row r="22">
      <c r="A22" t="inlineStr">
        <is>
          <t>B789 (Boeing 787-9 Dreamliner)</t>
        </is>
      </c>
      <c r="B22" t="inlineStr">
        <is>
          <t>D</t>
        </is>
      </c>
      <c r="C22" t="inlineStr">
        <is>
          <t>V</t>
        </is>
      </c>
      <c r="D22" s="6" t="n">
        <v>1522</v>
      </c>
      <c r="E22" s="6" t="n">
        <v>0</v>
      </c>
      <c r="F22">
        <f>ROUND(D22*(1+E22/100)^5,1)</f>
        <v/>
      </c>
      <c r="G22">
        <f>ROUND(D22*(1+E22/100)^10,1)</f>
        <v/>
      </c>
      <c r="H22">
        <f>ROUND(D22*(1+E22/100)^20,1)</f>
        <v/>
      </c>
    </row>
    <row r="23">
      <c r="A23" t="inlineStr">
        <is>
          <t>C68A (Cessna Citation Latitude)</t>
        </is>
      </c>
      <c r="B23" t="inlineStr">
        <is>
          <t>B</t>
        </is>
      </c>
      <c r="C23" t="inlineStr">
        <is>
          <t>II</t>
        </is>
      </c>
      <c r="D23" s="6" t="n">
        <v>1510</v>
      </c>
      <c r="E23" s="6" t="n">
        <v>0</v>
      </c>
      <c r="F23">
        <f>ROUND(D23*(1+E23/100)^5,1)</f>
        <v/>
      </c>
      <c r="G23">
        <f>ROUND(D23*(1+E23/100)^10,1)</f>
        <v/>
      </c>
      <c r="H23">
        <f>ROUND(D23*(1+E23/100)^20,1)</f>
        <v/>
      </c>
    </row>
    <row r="24">
      <c r="A24" t="inlineStr">
        <is>
          <t>B772 (Boeing 777-200)</t>
        </is>
      </c>
      <c r="B24" t="inlineStr">
        <is>
          <t>C</t>
        </is>
      </c>
      <c r="C24" t="inlineStr">
        <is>
          <t>V</t>
        </is>
      </c>
      <c r="D24" s="6" t="n">
        <v>1498</v>
      </c>
      <c r="E24" s="6" t="n">
        <v>0</v>
      </c>
      <c r="F24">
        <f>ROUND(D24*(1+E24/100)^5,1)</f>
        <v/>
      </c>
      <c r="G24">
        <f>ROUND(D24*(1+E24/100)^10,1)</f>
        <v/>
      </c>
      <c r="H24">
        <f>ROUND(D24*(1+E24/100)^20,1)</f>
        <v/>
      </c>
    </row>
    <row r="25">
      <c r="A25" t="inlineStr">
        <is>
          <t>C56X (Cessna Excel/XLS)</t>
        </is>
      </c>
      <c r="B25" t="inlineStr">
        <is>
          <t>B</t>
        </is>
      </c>
      <c r="C25" t="inlineStr">
        <is>
          <t>II</t>
        </is>
      </c>
      <c r="D25" s="6" t="n">
        <v>1272</v>
      </c>
      <c r="E25" s="6" t="n">
        <v>0</v>
      </c>
      <c r="F25">
        <f>ROUND(D25*(1+E25/100)^5,1)</f>
        <v/>
      </c>
      <c r="G25">
        <f>ROUND(D25*(1+E25/100)^10,1)</f>
        <v/>
      </c>
      <c r="H25">
        <f>ROUND(D25*(1+E25/100)^20,1)</f>
        <v/>
      </c>
    </row>
    <row r="26">
      <c r="A26" t="inlineStr">
        <is>
          <t>A35K (Airbus A350-1000 XWB)</t>
        </is>
      </c>
      <c r="B26" t="inlineStr">
        <is>
          <t>D</t>
        </is>
      </c>
      <c r="C26" t="inlineStr">
        <is>
          <t>V</t>
        </is>
      </c>
      <c r="D26" s="6" t="n">
        <v>1252</v>
      </c>
      <c r="E26" s="6" t="n">
        <v>0</v>
      </c>
      <c r="F26">
        <f>ROUND(D26*(1+E26/100)^5,1)</f>
        <v/>
      </c>
      <c r="G26">
        <f>ROUND(D26*(1+E26/100)^10,1)</f>
        <v/>
      </c>
      <c r="H26">
        <f>ROUND(D26*(1+E26/100)^20,1)</f>
        <v/>
      </c>
    </row>
    <row r="27">
      <c r="A27" t="inlineStr">
        <is>
          <t>A339 (Airbus A330-900)</t>
        </is>
      </c>
      <c r="B27" t="inlineStr">
        <is>
          <t>C</t>
        </is>
      </c>
      <c r="C27" t="inlineStr">
        <is>
          <t>V</t>
        </is>
      </c>
      <c r="D27" s="6" t="n">
        <v>1236</v>
      </c>
      <c r="E27" s="6" t="n">
        <v>0</v>
      </c>
      <c r="F27">
        <f>ROUND(D27*(1+E27/100)^5,1)</f>
        <v/>
      </c>
      <c r="G27">
        <f>ROUND(D27*(1+E27/100)^10,1)</f>
        <v/>
      </c>
      <c r="H27">
        <f>ROUND(D27*(1+E27/100)^20,1)</f>
        <v/>
      </c>
    </row>
    <row r="28">
      <c r="A28" t="inlineStr">
        <is>
          <t>A332 (Airbus A330-200)</t>
        </is>
      </c>
      <c r="B28" t="inlineStr">
        <is>
          <t>C</t>
        </is>
      </c>
      <c r="C28" t="inlineStr">
        <is>
          <t>V</t>
        </is>
      </c>
      <c r="D28" s="6" t="n">
        <v>1166</v>
      </c>
      <c r="E28" s="6" t="n">
        <v>0</v>
      </c>
      <c r="F28">
        <f>ROUND(D28*(1+E28/100)^5,1)</f>
        <v/>
      </c>
      <c r="G28">
        <f>ROUND(D28*(1+E28/100)^10,1)</f>
        <v/>
      </c>
      <c r="H28">
        <f>ROUND(D28*(1+E28/100)^20,1)</f>
        <v/>
      </c>
    </row>
    <row r="29">
      <c r="A29" t="inlineStr">
        <is>
          <t>E55P (Embraer Phenom 300)</t>
        </is>
      </c>
      <c r="B29" t="inlineStr">
        <is>
          <t>B</t>
        </is>
      </c>
      <c r="C29" t="inlineStr">
        <is>
          <t>II</t>
        </is>
      </c>
      <c r="D29" s="6" t="n">
        <v>1124</v>
      </c>
      <c r="E29" s="6" t="n">
        <v>0</v>
      </c>
      <c r="F29">
        <f>ROUND(D29*(1+E29/100)^5,1)</f>
        <v/>
      </c>
      <c r="G29">
        <f>ROUND(D29*(1+E29/100)^10,1)</f>
        <v/>
      </c>
      <c r="H29">
        <f>ROUND(D29*(1+E29/100)^20,1)</f>
        <v/>
      </c>
    </row>
    <row r="30">
      <c r="A30" t="inlineStr">
        <is>
          <t>CL35 (Bombardier Challenger 350)</t>
        </is>
      </c>
      <c r="B30" t="inlineStr">
        <is>
          <t>C</t>
        </is>
      </c>
      <c r="C30" t="inlineStr">
        <is>
          <t>II</t>
        </is>
      </c>
      <c r="D30" s="6" t="n">
        <v>1046</v>
      </c>
      <c r="E30" s="6" t="n">
        <v>0</v>
      </c>
      <c r="F30">
        <f>ROUND(D30*(1+E30/100)^5,1)</f>
        <v/>
      </c>
      <c r="G30">
        <f>ROUND(D30*(1+E30/100)^10,1)</f>
        <v/>
      </c>
      <c r="H30">
        <f>ROUND(D30*(1+E30/100)^20,1)</f>
        <v/>
      </c>
    </row>
    <row r="31">
      <c r="A31" t="inlineStr">
        <is>
          <t>PC12 (Pilatus PC-12)</t>
        </is>
      </c>
      <c r="B31" t="inlineStr">
        <is>
          <t>A</t>
        </is>
      </c>
      <c r="C31" t="inlineStr">
        <is>
          <t>II</t>
        </is>
      </c>
      <c r="D31" s="6" t="n">
        <v>1014</v>
      </c>
      <c r="E31" s="6" t="n">
        <v>0</v>
      </c>
      <c r="F31">
        <f>ROUND(D31*(1+E31/100)^5,1)</f>
        <v/>
      </c>
      <c r="G31">
        <f>ROUND(D31*(1+E31/100)^10,1)</f>
        <v/>
      </c>
      <c r="H31">
        <f>ROUND(D31*(1+E31/100)^20,1)</f>
        <v/>
      </c>
    </row>
    <row r="32">
      <c r="A32" t="inlineStr">
        <is>
          <t>A306 (Airbus A300 B4-600)</t>
        </is>
      </c>
      <c r="B32" t="inlineStr">
        <is>
          <t>C</t>
        </is>
      </c>
      <c r="C32" t="inlineStr">
        <is>
          <t>IV</t>
        </is>
      </c>
      <c r="D32" s="6" t="n">
        <v>874</v>
      </c>
      <c r="E32" s="6" t="n">
        <v>0</v>
      </c>
      <c r="F32">
        <f>ROUND(D32*(1+E32/100)^5,1)</f>
        <v/>
      </c>
      <c r="G32">
        <f>ROUND(D32*(1+E32/100)^10,1)</f>
        <v/>
      </c>
      <c r="H32">
        <f>ROUND(D32*(1+E32/100)^20,1)</f>
        <v/>
      </c>
    </row>
    <row r="33">
      <c r="A33" t="inlineStr">
        <is>
          <t>C750 (Cessna Citation X)</t>
        </is>
      </c>
      <c r="B33" t="inlineStr">
        <is>
          <t>C</t>
        </is>
      </c>
      <c r="C33" t="inlineStr">
        <is>
          <t>II</t>
        </is>
      </c>
      <c r="D33" s="6" t="n">
        <v>752</v>
      </c>
      <c r="E33" s="6" t="n">
        <v>0</v>
      </c>
      <c r="F33">
        <f>ROUND(D33*(1+E33/100)^5,1)</f>
        <v/>
      </c>
      <c r="G33">
        <f>ROUND(D33*(1+E33/100)^10,1)</f>
        <v/>
      </c>
      <c r="H33">
        <f>ROUND(D33*(1+E33/100)^20,1)</f>
        <v/>
      </c>
    </row>
    <row r="34">
      <c r="A34" t="inlineStr">
        <is>
          <t>C25B (Cessna Citation CJ3)</t>
        </is>
      </c>
      <c r="B34" t="inlineStr">
        <is>
          <t>B</t>
        </is>
      </c>
      <c r="C34" t="inlineStr">
        <is>
          <t>II</t>
        </is>
      </c>
      <c r="D34" s="6" t="n">
        <v>708</v>
      </c>
      <c r="E34" s="6" t="n">
        <v>0</v>
      </c>
      <c r="F34">
        <f>ROUND(D34*(1+E34/100)^5,1)</f>
        <v/>
      </c>
      <c r="G34">
        <f>ROUND(D34*(1+E34/100)^10,1)</f>
        <v/>
      </c>
      <c r="H34">
        <f>ROUND(D34*(1+E34/100)^20,1)</f>
        <v/>
      </c>
    </row>
    <row r="35">
      <c r="A35" t="inlineStr">
        <is>
          <t>GLF4 (Gulfstream IV/G400)</t>
        </is>
      </c>
      <c r="B35" t="inlineStr">
        <is>
          <t>D</t>
        </is>
      </c>
      <c r="C35" t="inlineStr">
        <is>
          <t>II</t>
        </is>
      </c>
      <c r="D35" s="6" t="n">
        <v>698</v>
      </c>
      <c r="E35" s="6" t="n">
        <v>0</v>
      </c>
      <c r="F35">
        <f>ROUND(D35*(1+E35/100)^5,1)</f>
        <v/>
      </c>
      <c r="G35">
        <f>ROUND(D35*(1+E35/100)^10,1)</f>
        <v/>
      </c>
      <c r="H35">
        <f>ROUND(D35*(1+E35/100)^20,1)</f>
        <v/>
      </c>
    </row>
    <row r="36">
      <c r="A36" t="inlineStr">
        <is>
          <t>AT76 (ATR 72-600/212A)</t>
        </is>
      </c>
      <c r="B36" t="inlineStr">
        <is>
          <t>B</t>
        </is>
      </c>
      <c r="C36" t="inlineStr">
        <is>
          <t>III</t>
        </is>
      </c>
      <c r="D36" s="6" t="n">
        <v>662</v>
      </c>
      <c r="E36" s="6" t="n">
        <v>0</v>
      </c>
      <c r="F36">
        <f>ROUND(D36*(1+E36/100)^5,1)</f>
        <v/>
      </c>
      <c r="G36">
        <f>ROUND(D36*(1+E36/100)^10,1)</f>
        <v/>
      </c>
      <c r="H36">
        <f>ROUND(D36*(1+E36/100)^20,1)</f>
        <v/>
      </c>
    </row>
    <row r="37">
      <c r="A37" t="inlineStr">
        <is>
          <t>H25B (BAe HS 125/700-800/Hawker 800)</t>
        </is>
      </c>
      <c r="B37" t="inlineStr">
        <is>
          <t>C</t>
        </is>
      </c>
      <c r="C37" t="inlineStr">
        <is>
          <t>II</t>
        </is>
      </c>
      <c r="D37" s="6" t="n">
        <v>592</v>
      </c>
      <c r="E37" s="6" t="n">
        <v>0</v>
      </c>
      <c r="F37">
        <f>ROUND(D37*(1+E37/100)^5,1)</f>
        <v/>
      </c>
      <c r="G37">
        <f>ROUND(D37*(1+E37/100)^10,1)</f>
        <v/>
      </c>
      <c r="H37">
        <f>ROUND(D37*(1+E37/100)^20,1)</f>
        <v/>
      </c>
    </row>
    <row r="38">
      <c r="A38" t="inlineStr">
        <is>
          <t>CL60 (Canadair Challenger 600/601/604)</t>
        </is>
      </c>
      <c r="B38" t="inlineStr">
        <is>
          <t>C</t>
        </is>
      </c>
      <c r="C38" t="inlineStr">
        <is>
          <t>II</t>
        </is>
      </c>
      <c r="D38" s="6" t="n">
        <v>598</v>
      </c>
      <c r="E38" s="6" t="n">
        <v>0</v>
      </c>
      <c r="F38">
        <f>ROUND(D38*(1+E38/100)^5,1)</f>
        <v/>
      </c>
      <c r="G38">
        <f>ROUND(D38*(1+E38/100)^10,1)</f>
        <v/>
      </c>
      <c r="H38">
        <f>ROUND(D38*(1+E38/100)^20,1)</f>
        <v/>
      </c>
    </row>
    <row r="39">
      <c r="A39" t="inlineStr">
        <is>
          <t>B77W (Boeing 777-300ER)</t>
        </is>
      </c>
      <c r="B39" t="inlineStr">
        <is>
          <t>D</t>
        </is>
      </c>
      <c r="C39" t="inlineStr">
        <is>
          <t>V</t>
        </is>
      </c>
      <c r="D39" s="6" t="n">
        <v>578</v>
      </c>
      <c r="E39" s="6" t="n">
        <v>0</v>
      </c>
      <c r="F39">
        <f>ROUND(D39*(1+E39/100)^5,1)</f>
        <v/>
      </c>
      <c r="G39">
        <f>ROUND(D39*(1+E39/100)^10,1)</f>
        <v/>
      </c>
      <c r="H39">
        <f>ROUND(D39*(1+E39/100)^20,1)</f>
        <v/>
      </c>
    </row>
    <row r="40">
      <c r="A40" t="inlineStr">
        <is>
          <t>C680 (Cessna Citation Sovereign)</t>
        </is>
      </c>
      <c r="B40" t="inlineStr">
        <is>
          <t>B</t>
        </is>
      </c>
      <c r="C40" t="inlineStr">
        <is>
          <t>II</t>
        </is>
      </c>
      <c r="D40" s="6" t="n">
        <v>574</v>
      </c>
      <c r="E40" s="6" t="n">
        <v>0</v>
      </c>
      <c r="F40">
        <f>ROUND(D40*(1+E40/100)^5,1)</f>
        <v/>
      </c>
      <c r="G40">
        <f>ROUND(D40*(1+E40/100)^10,1)</f>
        <v/>
      </c>
      <c r="H40">
        <f>ROUND(D40*(1+E40/100)^20,1)</f>
        <v/>
      </c>
    </row>
    <row r="41">
      <c r="A41" t="inlineStr">
        <is>
          <t>E190 (Embraer 190)</t>
        </is>
      </c>
      <c r="B41" t="inlineStr">
        <is>
          <t>C</t>
        </is>
      </c>
      <c r="C41" t="inlineStr">
        <is>
          <t>III</t>
        </is>
      </c>
      <c r="D41" s="6" t="n">
        <v>558</v>
      </c>
      <c r="E41" s="6" t="n">
        <v>0</v>
      </c>
      <c r="F41">
        <f>ROUND(D41*(1+E41/100)^5,1)</f>
        <v/>
      </c>
      <c r="G41">
        <f>ROUND(D41*(1+E41/100)^10,1)</f>
        <v/>
      </c>
      <c r="H41">
        <f>ROUND(D41*(1+E41/100)^20,1)</f>
        <v/>
      </c>
    </row>
    <row r="42">
      <c r="A42" t="inlineStr">
        <is>
          <t>MD11 (Boeing (Douglas) MD 11)</t>
        </is>
      </c>
      <c r="B42" t="inlineStr">
        <is>
          <t>D</t>
        </is>
      </c>
      <c r="C42" t="inlineStr">
        <is>
          <t>IV</t>
        </is>
      </c>
      <c r="D42" s="6" t="n">
        <v>544</v>
      </c>
      <c r="E42" s="6" t="n">
        <v>0</v>
      </c>
      <c r="F42">
        <f>ROUND(D42*(1+E42/100)^5,1)</f>
        <v/>
      </c>
      <c r="G42">
        <f>ROUND(D42*(1+E42/100)^10,1)</f>
        <v/>
      </c>
      <c r="H42">
        <f>ROUND(D42*(1+E42/100)^20,1)</f>
        <v/>
      </c>
    </row>
    <row r="43">
      <c r="A43" t="inlineStr">
        <is>
          <t>F2TH (Dassault Falcon 2000)</t>
        </is>
      </c>
      <c r="B43" t="inlineStr">
        <is>
          <t>C</t>
        </is>
      </c>
      <c r="C43" t="inlineStr">
        <is>
          <t>II</t>
        </is>
      </c>
      <c r="D43" s="6" t="n">
        <v>516</v>
      </c>
      <c r="E43" s="6" t="n">
        <v>0</v>
      </c>
      <c r="F43">
        <f>ROUND(D43*(1+E43/100)^5,1)</f>
        <v/>
      </c>
      <c r="G43">
        <f>ROUND(D43*(1+E43/100)^10,1)</f>
        <v/>
      </c>
      <c r="H43">
        <f>ROUND(D43*(1+E43/100)^20,1)</f>
        <v/>
      </c>
    </row>
    <row r="44"/>
    <row r="45">
      <c r="A45" s="1" t="inlineStr">
        <is>
          <t>AAC cumulation — most demanding first; regular use = cumulative ≥ 500 ops</t>
        </is>
      </c>
    </row>
    <row r="46">
      <c r="A46" s="1" t="inlineStr">
        <is>
          <t>AAC</t>
        </is>
      </c>
      <c r="B46" s="1" t="inlineStr">
        <is>
          <t>OPS</t>
        </is>
      </c>
      <c r="C46" s="1" t="inlineStr">
        <is>
          <t>CUMULATIVE</t>
        </is>
      </c>
      <c r="D46" s="1" t="inlineStr">
        <is>
          <t>REGULAR USE?</t>
        </is>
      </c>
    </row>
    <row r="47">
      <c r="A47" t="inlineStr">
        <is>
          <t>E</t>
        </is>
      </c>
      <c r="B47">
        <f>SUMIF(B6:B43,A47,D6:D43)</f>
        <v/>
      </c>
      <c r="C47">
        <f>SUM(B47:B47)</f>
        <v/>
      </c>
      <c r="D47">
        <f>IF(C47&gt;=500,"YES","no")</f>
        <v/>
      </c>
    </row>
    <row r="48">
      <c r="A48" t="inlineStr">
        <is>
          <t>D</t>
        </is>
      </c>
      <c r="B48">
        <f>SUMIF(B6:B43,A48,D6:D43)</f>
        <v/>
      </c>
      <c r="C48">
        <f>SUM(B47:B48)</f>
        <v/>
      </c>
      <c r="D48">
        <f>IF(C48&gt;=500,"YES","no")</f>
        <v/>
      </c>
    </row>
    <row r="49">
      <c r="A49" t="inlineStr">
        <is>
          <t>C</t>
        </is>
      </c>
      <c r="B49">
        <f>SUMIF(B6:B43,A49,D6:D43)</f>
        <v/>
      </c>
      <c r="C49">
        <f>SUM(B47:B49)</f>
        <v/>
      </c>
      <c r="D49">
        <f>IF(C49&gt;=500,"YES","no")</f>
        <v/>
      </c>
    </row>
    <row r="50">
      <c r="A50" t="inlineStr">
        <is>
          <t>B</t>
        </is>
      </c>
      <c r="B50">
        <f>SUMIF(B6:B43,A50,D6:D43)</f>
        <v/>
      </c>
      <c r="C50">
        <f>SUM(B47:B50)</f>
        <v/>
      </c>
      <c r="D50">
        <f>IF(C50&gt;=500,"YES","no")</f>
        <v/>
      </c>
    </row>
    <row r="51">
      <c r="A51" t="inlineStr">
        <is>
          <t>A</t>
        </is>
      </c>
      <c r="B51">
        <f>SUMIF(B6:B43,A51,D6:D43)</f>
        <v/>
      </c>
      <c r="C51">
        <f>SUM(B47:B51)</f>
        <v/>
      </c>
      <c r="D51">
        <f>IF(C51&gt;=500,"YES","no")</f>
        <v/>
      </c>
    </row>
    <row r="52"/>
    <row r="53">
      <c r="A53" s="1" t="inlineStr">
        <is>
          <t>ADG cumulation — most demanding first; regular use = cumulative ≥ 500 ops</t>
        </is>
      </c>
    </row>
    <row r="54">
      <c r="A54" s="1" t="inlineStr">
        <is>
          <t>ADG</t>
        </is>
      </c>
      <c r="B54" s="1" t="inlineStr">
        <is>
          <t>OPS</t>
        </is>
      </c>
      <c r="C54" s="1" t="inlineStr">
        <is>
          <t>CUMULATIVE</t>
        </is>
      </c>
      <c r="D54" s="1" t="inlineStr">
        <is>
          <t>REGULAR USE?</t>
        </is>
      </c>
    </row>
    <row r="55">
      <c r="A55" t="inlineStr">
        <is>
          <t>VI</t>
        </is>
      </c>
      <c r="B55">
        <f>SUMIF(C6:C43,A55,D6:D43)</f>
        <v/>
      </c>
      <c r="C55">
        <f>SUM(B55:B55)</f>
        <v/>
      </c>
      <c r="D55">
        <f>IF(C55&gt;=500,"YES","no")</f>
        <v/>
      </c>
    </row>
    <row r="56">
      <c r="A56" t="inlineStr">
        <is>
          <t>V</t>
        </is>
      </c>
      <c r="B56">
        <f>SUMIF(C6:C43,A56,D6:D43)</f>
        <v/>
      </c>
      <c r="C56">
        <f>SUM(B55:B56)</f>
        <v/>
      </c>
      <c r="D56">
        <f>IF(C56&gt;=500,"YES","no")</f>
        <v/>
      </c>
    </row>
    <row r="57">
      <c r="A57" t="inlineStr">
        <is>
          <t>IV</t>
        </is>
      </c>
      <c r="B57">
        <f>SUMIF(C6:C43,A57,D6:D43)</f>
        <v/>
      </c>
      <c r="C57">
        <f>SUM(B55:B57)</f>
        <v/>
      </c>
      <c r="D57">
        <f>IF(C57&gt;=500,"YES","no")</f>
        <v/>
      </c>
    </row>
    <row r="58">
      <c r="A58" t="inlineStr">
        <is>
          <t>III</t>
        </is>
      </c>
      <c r="B58">
        <f>SUMIF(C6:C43,A58,D6:D43)</f>
        <v/>
      </c>
      <c r="C58">
        <f>SUM(B55:B58)</f>
        <v/>
      </c>
      <c r="D58">
        <f>IF(C58&gt;=500,"YES","no")</f>
        <v/>
      </c>
    </row>
    <row r="59">
      <c r="A59" t="inlineStr">
        <is>
          <t>II</t>
        </is>
      </c>
      <c r="B59">
        <f>SUMIF(C6:C43,A59,D6:D43)</f>
        <v/>
      </c>
      <c r="C59">
        <f>SUM(B55:B59)</f>
        <v/>
      </c>
      <c r="D59">
        <f>IF(C59&gt;=500,"YES","no")</f>
        <v/>
      </c>
    </row>
    <row r="60">
      <c r="A60" t="inlineStr">
        <is>
          <t>I</t>
        </is>
      </c>
      <c r="B60">
        <f>SUMIF(C6:C43,A60,D6:D43)</f>
        <v/>
      </c>
      <c r="C60">
        <f>SUM(B55:B60)</f>
        <v/>
      </c>
      <c r="D60">
        <f>IF(C60&gt;=500,"YES","no")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15" customWidth="1" min="3" max="3"/>
    <col width="40" customWidth="1" min="4" max="4"/>
    <col width="12" customWidth="1" min="5" max="5"/>
  </cols>
  <sheetData>
    <row r="1">
      <c r="A1" s="1" t="inlineStr">
        <is>
          <t>Existing &amp; Future Determinations</t>
        </is>
      </c>
    </row>
    <row r="2">
      <c r="A2" s="2" t="inlineStr">
        <is>
          <t>AC 150/5000-17 §2.3.1: "Caution is warranted when a change in the critical aircraft is identified in the long-term forecast (years 11-20) given the uncertainty inherent to this forecast range. The long-term change to the critical aircraft must be supported by a reasonable forecast."</t>
        </is>
      </c>
    </row>
    <row r="3"/>
    <row r="4">
      <c r="A4" s="1" t="inlineStr">
        <is>
          <t>RWY ALL (airport-wide)</t>
        </is>
      </c>
    </row>
    <row r="5" ht="22" customHeight="1">
      <c r="A5" s="3" t="inlineStr">
        <is>
          <t>PERIOD</t>
        </is>
      </c>
      <c r="B5" s="3" t="inlineStr">
        <is>
          <t>RDC</t>
        </is>
      </c>
      <c r="C5" s="3" t="inlineStr">
        <is>
          <t>INCLUDED OPS</t>
        </is>
      </c>
      <c r="D5" s="3" t="inlineStr">
        <is>
          <t>JUSTIFICATION WINDOW</t>
        </is>
      </c>
      <c r="E5" s="3" t="inlineStr">
        <is>
          <t>CHANGE</t>
        </is>
      </c>
    </row>
    <row r="6">
      <c r="A6" s="4" t="inlineStr">
        <is>
          <t>Existing</t>
        </is>
      </c>
      <c r="B6" s="4" t="inlineStr">
        <is>
          <t>D-V</t>
        </is>
      </c>
      <c r="C6" s="5" t="n">
        <v>400764</v>
      </c>
      <c r="D6" s="4" t="inlineStr"/>
      <c r="E6" s="4" t="inlineStr"/>
    </row>
    <row r="7">
      <c r="A7" s="7" t="inlineStr">
        <is>
          <t>FY2030 (+5)</t>
        </is>
      </c>
      <c r="B7" s="7" t="inlineStr">
        <is>
          <t>D-V</t>
        </is>
      </c>
      <c r="C7" s="8" t="n">
        <v>400764</v>
      </c>
      <c r="D7" s="7" t="inlineStr">
        <is>
          <t>PROJECT-JUSTIFICATION WINDOW (§2.3.3)</t>
        </is>
      </c>
      <c r="E7" s="7" t="inlineStr"/>
    </row>
    <row r="8">
      <c r="A8" s="4" t="inlineStr">
        <is>
          <t>FY2035 (+10)</t>
        </is>
      </c>
      <c r="B8" s="4" t="inlineStr">
        <is>
          <t>D-V</t>
        </is>
      </c>
      <c r="C8" s="5" t="n">
        <v>400764</v>
      </c>
      <c r="D8" s="4" t="inlineStr"/>
      <c r="E8" s="4" t="inlineStr"/>
    </row>
    <row r="9">
      <c r="A9" s="7" t="inlineStr">
        <is>
          <t>FY2045 (+20)</t>
        </is>
      </c>
      <c r="B9" s="7" t="inlineStr">
        <is>
          <t>D-V</t>
        </is>
      </c>
      <c r="C9" s="8" t="n">
        <v>400764</v>
      </c>
      <c r="D9" s="7" t="inlineStr"/>
      <c r="E9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2026-08-27T14:57:54Z</dcterms:created>
  <dcterms:modified xsi:type="dcterms:W3CDTF">2026-08-27T14:57:54Z</dcterms:modified>
</cp:coreProperties>
</file>